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介護修学 令和3年度募集\申請額のシミュレーション\"/>
    </mc:Choice>
  </mc:AlternateContent>
  <xr:revisionPtr revIDLastSave="0" documentId="13_ncr:1_{FD967ABD-D08A-44DC-80A8-80F255F60009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  <sheet name="短期大学" sheetId="3" r:id="rId2"/>
    <sheet name="専門学校" sheetId="5" r:id="rId3"/>
    <sheet name="通信課程" sheetId="6" r:id="rId4"/>
  </sheets>
  <definedNames>
    <definedName name="_xlnm.Print_Area" localSheetId="2">専門学校!$A$1:$I$20</definedName>
    <definedName name="_xlnm.Print_Area" localSheetId="0">大学!$A$1:$I$20</definedName>
    <definedName name="_xlnm.Print_Area" localSheetId="1">短期大学!$A$1:$I$20</definedName>
    <definedName name="_xlnm.Print_Area" localSheetId="3">通信課程!$A$1:$I$20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3" i="3"/>
  <c r="C12" i="5" l="1"/>
  <c r="D12" i="3"/>
  <c r="C12" i="3"/>
  <c r="D13" i="4"/>
  <c r="D12" i="4"/>
  <c r="C12" i="4"/>
  <c r="H7" i="5"/>
  <c r="H6" i="5"/>
  <c r="D12" i="5" s="1"/>
  <c r="H7" i="3"/>
  <c r="H6" i="3"/>
  <c r="H7" i="4"/>
  <c r="H6" i="4"/>
  <c r="H2" i="4" l="1"/>
  <c r="G12" i="6" l="1"/>
  <c r="H2" i="3" l="1"/>
  <c r="H2" i="5"/>
  <c r="H2" i="6"/>
  <c r="G15" i="5" l="1"/>
  <c r="E13" i="6"/>
  <c r="G13" i="6" s="1"/>
  <c r="I13" i="6" s="1"/>
  <c r="D13" i="6"/>
  <c r="D12" i="6"/>
  <c r="E12" i="6" s="1"/>
  <c r="H17" i="6"/>
  <c r="H16" i="6"/>
  <c r="G16" i="6"/>
  <c r="G15" i="6"/>
  <c r="E13" i="5"/>
  <c r="G13" i="5" s="1"/>
  <c r="I13" i="5" s="1"/>
  <c r="E12" i="5"/>
  <c r="G12" i="5" s="1"/>
  <c r="H17" i="5"/>
  <c r="H16" i="5"/>
  <c r="G16" i="5"/>
  <c r="E13" i="4"/>
  <c r="G13" i="4" s="1"/>
  <c r="I13" i="4" s="1"/>
  <c r="E12" i="4"/>
  <c r="G12" i="4" s="1"/>
  <c r="H17" i="4"/>
  <c r="H16" i="4"/>
  <c r="G16" i="4"/>
  <c r="G15" i="4"/>
  <c r="G17" i="5" l="1"/>
  <c r="G17" i="6"/>
  <c r="G17" i="4"/>
  <c r="E13" i="3"/>
  <c r="G13" i="3" s="1"/>
  <c r="I13" i="3" s="1"/>
  <c r="G16" i="3"/>
  <c r="H16" i="3"/>
  <c r="E12" i="3" l="1"/>
  <c r="G12" i="3" s="1"/>
  <c r="H17" i="3"/>
  <c r="G15" i="3"/>
  <c r="G17" i="3" l="1"/>
</calcChain>
</file>

<file path=xl/sharedStrings.xml><?xml version="1.0" encoding="utf-8"?>
<sst xmlns="http://schemas.openxmlformats.org/spreadsheetml/2006/main" count="171" uniqueCount="48">
  <si>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</si>
  <si>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</si>
  <si>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</si>
  <si>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</si>
  <si>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</si>
  <si>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</si>
  <si>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</si>
  <si>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</si>
  <si>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</si>
  <si>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</si>
  <si>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</si>
  <si>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</si>
  <si>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</si>
  <si>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</si>
  <si>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</si>
  <si>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</si>
  <si>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</si>
  <si>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</si>
  <si>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</si>
  <si>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</si>
  <si>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</si>
  <si>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</si>
  <si>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</si>
  <si>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</si>
  <si>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</si>
  <si>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</si>
  <si>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</si>
  <si>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</si>
  <si>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</si>
  <si>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</si>
  <si>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</si>
  <si>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（参考）通信課程の減免額</t>
    <rPh sb="4" eb="6">
      <t>ツウシン</t>
    </rPh>
    <rPh sb="6" eb="8">
      <t>カテイ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</si>
  <si>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</si>
  <si>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</si>
  <si>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</si>
  <si>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</si>
  <si>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【通信課程】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ツウシン</t>
    </rPh>
    <rPh sb="27" eb="29">
      <t>カテイ</t>
    </rPh>
    <phoneticPr fontId="2"/>
  </si>
  <si>
    <t>※実際の授業料等が70万円未満の場合は、減免額が変わります。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</si>
  <si>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※実際の授業料等が60万円未満の場合は、減免額が変わります。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</si>
  <si>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※実際の授業料等が59万円未満の場合は、減免額が変わります。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20" eb="22">
      <t>ゲンメン</t>
    </rPh>
    <rPh sb="22" eb="23">
      <t>ガク</t>
    </rPh>
    <rPh sb="24" eb="25">
      <t>カ</t>
    </rPh>
    <phoneticPr fontId="2"/>
  </si>
  <si>
    <t>大学の減免額</t>
    <rPh sb="0" eb="2">
      <t>ダイガク</t>
    </rPh>
    <phoneticPr fontId="2"/>
  </si>
  <si>
    <t>専門学校の減免額</t>
    <rPh sb="0" eb="2">
      <t>センモン</t>
    </rPh>
    <rPh sb="2" eb="4">
      <t>ガッコウ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</si>
  <si>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</si>
  <si>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</si>
  <si>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介護福祉士修学資金貸付の申請額シミュレーション　【短期大学（私立・昼間部）／※入学金が25万円未満の場合】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</si>
  <si>
    <t>介護福祉士修学資金貸付の申請額シミュレーション　【専門学校（私立・昼間部）／※入学金が16万円未満の場合】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</si>
  <si>
    <t>介護福祉士修学資金貸付の申請額シミュレーション　【大学（私立・昼間部）／※入学金が26万円未満の場合】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</si>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</sst>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Protection="1">
      <alignment vertical="center"/>
      <protection locked="0"/>
    </xf>
    <xf numFmtId="38" fontId="0" fillId="0" borderId="8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tabSelected="1" view="pageBreakPreview" zoomScale="115" zoomScaleNormal="100" zoomScaleSheetLayoutView="115" workbookViewId="0">
      <selection activeCell="K11" sqref="K11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46</v>
      </c>
    </row>
    <row r="2" spans="2:13" ht="19.5" thickBot="1" x14ac:dyDescent="0.45">
      <c r="B2" s="17"/>
      <c r="G2" t="s">
        <v>32</v>
      </c>
      <c r="H2" s="30">
        <f>C7*12*50000</f>
        <v>0</v>
      </c>
    </row>
    <row r="3" spans="2:13" ht="20.25" thickTop="1" thickBot="1" x14ac:dyDescent="0.45">
      <c r="B3" s="24"/>
      <c r="C3" t="s">
        <v>28</v>
      </c>
      <c r="G3" s="17" t="s">
        <v>40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43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700000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466700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47</v>
      </c>
      <c r="E7" s="57"/>
      <c r="F7" s="57"/>
      <c r="G7" s="29" t="s">
        <v>22</v>
      </c>
      <c r="H7" s="30">
        <f>ROUNDUP(H5/3,-2)</f>
        <v>0</v>
      </c>
      <c r="I7" s="30">
        <v>233400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27</v>
      </c>
      <c r="E8" s="58"/>
      <c r="F8" s="58"/>
      <c r="G8" s="64" t="s">
        <v>37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9" t="s">
        <v>33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34</v>
      </c>
    </row>
    <row r="13" spans="2:13" ht="24.95" customHeight="1" thickTop="1" thickBot="1" x14ac:dyDescent="0.45">
      <c r="B13" s="11" t="s">
        <v>12</v>
      </c>
      <c r="C13" s="47"/>
      <c r="D13" s="22">
        <f>IF(C5=1,"700,000",IF(C5=2,"466,700",IF(C5=3,"233,400")))*C7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35</v>
      </c>
      <c r="C14" s="51"/>
      <c r="D14" s="51"/>
      <c r="E14" s="51"/>
      <c r="F14" s="1" t="s">
        <v>30</v>
      </c>
      <c r="G14" s="2">
        <v>200000</v>
      </c>
      <c r="H14" s="44"/>
      <c r="I14" s="35" t="s">
        <v>29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6">
    <cfRule type="containsText" dxfId="7" priority="2" operator="containsText" text="ー">
      <formula>NOT(ISERROR(SEARCH("ー",G16)))</formula>
    </cfRule>
  </conditionalFormatting>
  <conditionalFormatting sqref="H16">
    <cfRule type="containsText" dxfId="6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6ABA953A-8937-4FA3-BA2B-67DA65DCDDCF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19"/>
  <sheetViews>
    <sheetView view="pageBreakPreview" zoomScale="115" zoomScaleNormal="100" zoomScaleSheetLayoutView="115" workbookViewId="0">
      <selection activeCell="K11" sqref="K11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44</v>
      </c>
    </row>
    <row r="2" spans="2:13" ht="19.5" thickBot="1" x14ac:dyDescent="0.45">
      <c r="B2" s="17"/>
      <c r="G2" t="s">
        <v>32</v>
      </c>
      <c r="H2" s="30">
        <f>C7*12*50000</f>
        <v>0</v>
      </c>
    </row>
    <row r="3" spans="2:13" ht="20.25" thickTop="1" thickBot="1" x14ac:dyDescent="0.45">
      <c r="B3" s="24"/>
      <c r="C3" t="s">
        <v>28</v>
      </c>
      <c r="G3" s="17" t="s">
        <v>42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43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620000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413400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47</v>
      </c>
      <c r="E7" s="57"/>
      <c r="F7" s="57"/>
      <c r="G7" s="29" t="s">
        <v>22</v>
      </c>
      <c r="H7" s="30">
        <f>ROUNDUP(H5/3,-2)</f>
        <v>0</v>
      </c>
      <c r="I7" s="30">
        <v>206700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27</v>
      </c>
      <c r="E8" s="58"/>
      <c r="F8" s="58"/>
      <c r="G8" s="64" t="s">
        <v>38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ht="19.5" thickTop="1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5" t="s">
        <v>2</v>
      </c>
      <c r="F11" s="25" t="s">
        <v>8</v>
      </c>
      <c r="G11" s="26" t="s">
        <v>6</v>
      </c>
      <c r="H11" s="39" t="s">
        <v>33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34</v>
      </c>
    </row>
    <row r="13" spans="2:13" ht="24.95" customHeight="1" thickTop="1" thickBot="1" x14ac:dyDescent="0.45">
      <c r="B13" s="11" t="s">
        <v>12</v>
      </c>
      <c r="C13" s="47"/>
      <c r="D13" s="22">
        <f>IF(C5=1,"620,000",IF(C5=2,"413,400",IF(C5=3,"206,700")))*C7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35</v>
      </c>
      <c r="C14" s="51"/>
      <c r="D14" s="51"/>
      <c r="E14" s="51"/>
      <c r="F14" s="1" t="s">
        <v>30</v>
      </c>
      <c r="G14" s="2">
        <v>200000</v>
      </c>
      <c r="H14" s="44"/>
      <c r="I14" s="35" t="s">
        <v>29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8:F8"/>
    <mergeCell ref="D7:F7"/>
    <mergeCell ref="B10:E10"/>
    <mergeCell ref="F10:G10"/>
    <mergeCell ref="G8:I8"/>
  </mergeCells>
  <phoneticPr fontId="2"/>
  <conditionalFormatting sqref="G16">
    <cfRule type="containsText" dxfId="5" priority="4" operator="containsText" text="ー">
      <formula>NOT(ISERROR(SEARCH("ー",G16)))</formula>
    </cfRule>
  </conditionalFormatting>
  <conditionalFormatting sqref="H16">
    <cfRule type="containsText" dxfId="4" priority="2" operator="containsText" text="ー">
      <formula>NOT(ISERROR(SEARCH("ー",H16)))</formula>
    </cfRule>
  </conditionalFormatting>
  <dataValidations count="3">
    <dataValidation type="list" allowBlank="1" showInputMessage="1" showErrorMessage="1" sqref="C5" xr:uid="{5957E802-B596-4A27-9023-2C32205460BF}">
      <formula1>$K$6:$K$8</formula1>
    </dataValidation>
    <dataValidation type="list" allowBlank="1" showInputMessage="1" showErrorMessage="1" sqref="C6" xr:uid="{8DA35B35-BAE3-4000-860C-7BA24ACD57A0}">
      <formula1>$L$6:$L$7</formula1>
    </dataValidation>
    <dataValidation type="list" allowBlank="1" showInputMessage="1" showErrorMessage="1" sqref="C7" xr:uid="{8614AAA2-8A48-4C51-A8C3-2AFB42EA4A1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view="pageBreakPreview" zoomScale="115" zoomScaleNormal="100" zoomScaleSheetLayoutView="115" workbookViewId="0">
      <selection activeCell="K11" sqref="K11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45</v>
      </c>
    </row>
    <row r="2" spans="2:13" ht="19.5" thickBot="1" x14ac:dyDescent="0.45">
      <c r="B2" s="17"/>
      <c r="G2" t="s">
        <v>32</v>
      </c>
      <c r="H2" s="30">
        <f>C7*12*50000</f>
        <v>0</v>
      </c>
    </row>
    <row r="3" spans="2:13" ht="20.25" thickTop="1" thickBot="1" x14ac:dyDescent="0.45">
      <c r="B3" s="24"/>
      <c r="C3" t="s">
        <v>28</v>
      </c>
      <c r="G3" s="17" t="s">
        <v>41</v>
      </c>
    </row>
    <row r="4" spans="2:13" ht="20.25" thickTop="1" thickBot="1" x14ac:dyDescent="0.45">
      <c r="B4" s="17"/>
      <c r="G4" s="28" t="s">
        <v>17</v>
      </c>
      <c r="H4" s="28" t="s">
        <v>0</v>
      </c>
      <c r="I4" s="28" t="s">
        <v>43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9" t="s">
        <v>20</v>
      </c>
      <c r="H5" s="47"/>
      <c r="I5" s="30">
        <v>590000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21</v>
      </c>
      <c r="H6" s="30">
        <f>ROUNDUP(H5*2/3,-2)</f>
        <v>0</v>
      </c>
      <c r="I6" s="30">
        <v>393400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47</v>
      </c>
      <c r="E7" s="57"/>
      <c r="F7" s="57"/>
      <c r="G7" s="29" t="s">
        <v>22</v>
      </c>
      <c r="H7" s="30">
        <f>ROUNDUP(H5/3,-2)</f>
        <v>0</v>
      </c>
      <c r="I7" s="30">
        <v>196700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27</v>
      </c>
      <c r="E8" s="58"/>
      <c r="F8" s="58"/>
      <c r="G8" s="64" t="s">
        <v>39</v>
      </c>
      <c r="H8" s="64"/>
      <c r="I8" s="6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3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9" t="s">
        <v>33</v>
      </c>
      <c r="I11" s="7"/>
    </row>
    <row r="12" spans="2:13" ht="24.95" customHeight="1" thickTop="1" thickBot="1" x14ac:dyDescent="0.45">
      <c r="B12" s="11" t="s">
        <v>0</v>
      </c>
      <c r="C12" s="48">
        <f>H5</f>
        <v>0</v>
      </c>
      <c r="D12" s="49">
        <f>IF(C5=1,H5,IF(C5=2,H6,IF(C5=3,H7)))*1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34</v>
      </c>
    </row>
    <row r="13" spans="2:13" ht="24.95" customHeight="1" thickTop="1" thickBot="1" x14ac:dyDescent="0.45">
      <c r="B13" s="11" t="s">
        <v>12</v>
      </c>
      <c r="C13" s="47"/>
      <c r="D13" s="22">
        <f>IF(C5=1,"590,000",IF(C5=2,"393,400",IF(C5=3,"196,700")))*C7</f>
        <v>0</v>
      </c>
      <c r="E13" s="15">
        <f>MAX(C13-D13,0)</f>
        <v>0</v>
      </c>
      <c r="F13" s="1" t="s">
        <v>4</v>
      </c>
      <c r="G13" s="2">
        <f>IF(E13&gt;=H2,H2,IF(E13&gt;=0,E13,0))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35</v>
      </c>
      <c r="C14" s="51"/>
      <c r="D14" s="51"/>
      <c r="E14" s="51"/>
      <c r="F14" s="1" t="s">
        <v>30</v>
      </c>
      <c r="G14" s="2">
        <v>200000</v>
      </c>
      <c r="H14" s="44"/>
      <c r="I14" s="35" t="s">
        <v>29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6">
    <cfRule type="containsText" dxfId="3" priority="2" operator="containsText" text="ー">
      <formula>NOT(ISERROR(SEARCH("ー",G16)))</formula>
    </cfRule>
  </conditionalFormatting>
  <conditionalFormatting sqref="H16">
    <cfRule type="containsText" dxfId="2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dimension ref="B1:M19"/>
  <sheetViews>
    <sheetView view="pageBreakPreview" zoomScale="115" zoomScaleNormal="100" zoomScaleSheetLayoutView="115" workbookViewId="0">
      <selection activeCell="H7" sqref="H7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7" t="s">
        <v>36</v>
      </c>
    </row>
    <row r="2" spans="2:13" ht="19.5" thickBot="1" x14ac:dyDescent="0.45">
      <c r="B2" s="17"/>
      <c r="G2" t="s">
        <v>32</v>
      </c>
      <c r="H2" s="1">
        <f>C7*50000</f>
        <v>0</v>
      </c>
    </row>
    <row r="3" spans="2:13" ht="20.25" thickTop="1" thickBot="1" x14ac:dyDescent="0.45">
      <c r="B3" s="24"/>
      <c r="C3" t="s">
        <v>28</v>
      </c>
    </row>
    <row r="4" spans="2:13" ht="20.25" thickTop="1" thickBot="1" x14ac:dyDescent="0.45">
      <c r="B4" s="17"/>
      <c r="G4" t="s">
        <v>31</v>
      </c>
    </row>
    <row r="5" spans="2:13" ht="20.25" thickTop="1" thickBot="1" x14ac:dyDescent="0.45">
      <c r="B5" s="19" t="s">
        <v>17</v>
      </c>
      <c r="C5" s="40"/>
      <c r="D5" s="52" t="s">
        <v>18</v>
      </c>
      <c r="E5" s="53"/>
      <c r="F5" s="53"/>
      <c r="G5" s="28" t="s">
        <v>17</v>
      </c>
      <c r="H5" s="28" t="s">
        <v>0</v>
      </c>
      <c r="I5" s="28" t="s">
        <v>23</v>
      </c>
      <c r="K5" s="28" t="s">
        <v>17</v>
      </c>
      <c r="L5" s="20" t="s">
        <v>26</v>
      </c>
      <c r="M5" s="28" t="s">
        <v>25</v>
      </c>
    </row>
    <row r="6" spans="2:13" ht="20.25" thickTop="1" thickBot="1" x14ac:dyDescent="0.45">
      <c r="B6" s="19" t="s">
        <v>9</v>
      </c>
      <c r="C6" s="40"/>
      <c r="D6" s="54" t="s">
        <v>24</v>
      </c>
      <c r="E6" s="55"/>
      <c r="F6" s="55"/>
      <c r="G6" s="29" t="s">
        <v>20</v>
      </c>
      <c r="H6" s="30">
        <v>30000</v>
      </c>
      <c r="I6" s="30">
        <v>130000</v>
      </c>
      <c r="K6" s="1">
        <v>1</v>
      </c>
      <c r="L6" s="11">
        <v>1</v>
      </c>
      <c r="M6" s="1">
        <v>1</v>
      </c>
    </row>
    <row r="7" spans="2:13" ht="20.25" thickTop="1" thickBot="1" x14ac:dyDescent="0.45">
      <c r="B7" s="19" t="s">
        <v>19</v>
      </c>
      <c r="C7" s="40"/>
      <c r="D7" s="56" t="s">
        <v>47</v>
      </c>
      <c r="E7" s="57"/>
      <c r="F7" s="57"/>
      <c r="G7" s="29" t="s">
        <v>21</v>
      </c>
      <c r="H7" s="30">
        <v>20000</v>
      </c>
      <c r="I7" s="30">
        <v>86700</v>
      </c>
      <c r="K7" s="1">
        <v>2</v>
      </c>
      <c r="L7" s="11">
        <v>2</v>
      </c>
      <c r="M7" s="1">
        <v>2</v>
      </c>
    </row>
    <row r="8" spans="2:13" ht="20.25" thickTop="1" thickBot="1" x14ac:dyDescent="0.45">
      <c r="B8" s="6" t="s">
        <v>11</v>
      </c>
      <c r="C8" s="40"/>
      <c r="D8" s="52" t="s">
        <v>27</v>
      </c>
      <c r="E8" s="58"/>
      <c r="F8" s="58"/>
      <c r="G8" s="29" t="s">
        <v>22</v>
      </c>
      <c r="H8" s="30">
        <v>10000</v>
      </c>
      <c r="I8" s="30">
        <v>43400</v>
      </c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9" t="s">
        <v>7</v>
      </c>
      <c r="C10" s="60"/>
      <c r="D10" s="60"/>
      <c r="E10" s="61"/>
      <c r="F10" s="62" t="s">
        <v>13</v>
      </c>
      <c r="G10" s="63"/>
      <c r="H10" s="18" t="s">
        <v>16</v>
      </c>
      <c r="I10" s="7"/>
    </row>
    <row r="11" spans="2:13" ht="57" thickBot="1" x14ac:dyDescent="0.45">
      <c r="B11" s="4" t="s">
        <v>8</v>
      </c>
      <c r="C11" s="14" t="s">
        <v>1</v>
      </c>
      <c r="D11" s="16" t="s">
        <v>14</v>
      </c>
      <c r="E11" s="32" t="s">
        <v>2</v>
      </c>
      <c r="F11" s="25" t="s">
        <v>8</v>
      </c>
      <c r="G11" s="33" t="s">
        <v>6</v>
      </c>
      <c r="H11" s="36" t="s">
        <v>33</v>
      </c>
      <c r="I11" s="7"/>
    </row>
    <row r="12" spans="2:13" ht="24.95" customHeight="1" thickTop="1" x14ac:dyDescent="0.4">
      <c r="B12" s="11" t="s">
        <v>0</v>
      </c>
      <c r="C12" s="41"/>
      <c r="D12" s="22">
        <f>IF(C5=1,"30,000",IF(C5=2,"20,000",IF(C5=3,"10,000")))*1</f>
        <v>0</v>
      </c>
      <c r="E12" s="31">
        <f>MAX(C12-D12,0)</f>
        <v>0</v>
      </c>
      <c r="F12" s="1" t="s">
        <v>3</v>
      </c>
      <c r="G12" s="34">
        <f>IF(E12&gt;=200000,200000,IF(E12&gt;=0,E12,0))</f>
        <v>0</v>
      </c>
      <c r="H12" s="43"/>
      <c r="I12" s="37" t="s">
        <v>34</v>
      </c>
    </row>
    <row r="13" spans="2:13" ht="24.95" customHeight="1" thickBot="1" x14ac:dyDescent="0.45">
      <c r="B13" s="11" t="s">
        <v>12</v>
      </c>
      <c r="C13" s="42"/>
      <c r="D13" s="22">
        <f>IF(C5=1,"130,000",IF(C5=2,"86,700",IF(C5=3,"43,400")))*C7</f>
        <v>0</v>
      </c>
      <c r="E13" s="15">
        <f>MAX(C13-D13,0)</f>
        <v>0</v>
      </c>
      <c r="F13" s="1" t="s">
        <v>4</v>
      </c>
      <c r="G13" s="2">
        <f>IF(E13&gt;=1200000,"1,200,000",IF(E13&gt;=0,E13,0))</f>
        <v>0</v>
      </c>
      <c r="H13" s="44"/>
      <c r="I13" s="10" t="e">
        <f>ROUNDDOWN(G13/C8,-3)</f>
        <v>#DIV/0!</v>
      </c>
    </row>
    <row r="14" spans="2:13" ht="24.95" customHeight="1" thickTop="1" x14ac:dyDescent="0.4">
      <c r="B14" s="50" t="s">
        <v>35</v>
      </c>
      <c r="C14" s="51"/>
      <c r="D14" s="51"/>
      <c r="E14" s="51"/>
      <c r="F14" s="1" t="s">
        <v>30</v>
      </c>
      <c r="G14" s="2">
        <v>200000</v>
      </c>
      <c r="H14" s="44"/>
      <c r="I14" s="35" t="s">
        <v>29</v>
      </c>
    </row>
    <row r="15" spans="2:13" ht="24.95" customHeight="1" x14ac:dyDescent="0.4">
      <c r="B15" s="51"/>
      <c r="C15" s="51"/>
      <c r="D15" s="51"/>
      <c r="E15" s="51"/>
      <c r="F15" s="3" t="s">
        <v>5</v>
      </c>
      <c r="G15" s="12">
        <f>C8/12*40000</f>
        <v>0</v>
      </c>
      <c r="H15" s="45"/>
      <c r="I15" s="9"/>
    </row>
    <row r="16" spans="2:13" ht="24.95" customHeight="1" thickBot="1" x14ac:dyDescent="0.45">
      <c r="B16" s="51"/>
      <c r="C16" s="51"/>
      <c r="D16" s="51"/>
      <c r="E16" s="51"/>
      <c r="F16" s="21" t="s">
        <v>10</v>
      </c>
      <c r="G16" s="23" t="str">
        <f>IF(C6=1,"ー","居住の市町村による")</f>
        <v>居住の市町村による</v>
      </c>
      <c r="H16" s="46" t="str">
        <f>IF(C6=1,"ー","")</f>
        <v/>
      </c>
      <c r="I16" s="9"/>
    </row>
    <row r="17" spans="2:9" ht="24.95" customHeight="1" thickTop="1" x14ac:dyDescent="0.4">
      <c r="B17" s="51"/>
      <c r="C17" s="51"/>
      <c r="D17" s="51"/>
      <c r="E17" s="51"/>
      <c r="F17" s="8" t="s">
        <v>15</v>
      </c>
      <c r="G17" s="13">
        <f>SUM(G12:G15)</f>
        <v>200000</v>
      </c>
      <c r="H17" s="27">
        <f>SUM(H12:H15)</f>
        <v>0</v>
      </c>
      <c r="I17" s="9"/>
    </row>
    <row r="18" spans="2:9" x14ac:dyDescent="0.4">
      <c r="B18" s="51"/>
      <c r="C18" s="51"/>
      <c r="D18" s="51"/>
      <c r="E18" s="51"/>
    </row>
    <row r="19" spans="2:9" x14ac:dyDescent="0.4">
      <c r="B19" s="51"/>
      <c r="C19" s="51"/>
      <c r="D19" s="51"/>
      <c r="E19" s="51"/>
    </row>
  </sheetData>
  <sheetProtection sheet="1" objects="1" scenarios="1"/>
  <mergeCells count="7">
    <mergeCell ref="B14:E19"/>
    <mergeCell ref="D5:F5"/>
    <mergeCell ref="D6:F6"/>
    <mergeCell ref="D7:F7"/>
    <mergeCell ref="D8:F8"/>
    <mergeCell ref="B10:E10"/>
    <mergeCell ref="F10:G10"/>
  </mergeCells>
  <phoneticPr fontId="2"/>
  <conditionalFormatting sqref="G16">
    <cfRule type="containsText" dxfId="1" priority="2" operator="containsText" text="ー">
      <formula>NOT(ISERROR(SEARCH("ー",G16)))</formula>
    </cfRule>
  </conditionalFormatting>
  <conditionalFormatting sqref="H16">
    <cfRule type="containsText" dxfId="0" priority="1" operator="containsText" text="ー">
      <formula>NOT(ISERROR(SEARCH("ー",H16)))</formula>
    </cfRule>
  </conditionalFormatting>
  <dataValidations count="3">
    <dataValidation type="list" allowBlank="1" showInputMessage="1" showErrorMessage="1" sqref="C5" xr:uid="{86A4C02D-8E83-4353-BC88-2F798DDE596D}">
      <formula1>$K$6:$K$8</formula1>
    </dataValidation>
    <dataValidation type="list" allowBlank="1" showInputMessage="1" showErrorMessage="1" sqref="C6" xr:uid="{84DE84C9-761A-468C-BF76-F261F5346535}">
      <formula1>$L$6:$L$7</formula1>
    </dataValidation>
    <dataValidation type="list" allowBlank="1" showInputMessage="1" showErrorMessage="1" sqref="C7" xr:uid="{437A41D1-37A9-4427-B288-6E37D6B4972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大学</vt:lpstr>
      <vt:lpstr>短期大学</vt:lpstr>
      <vt:lpstr>専門学校</vt:lpstr>
      <vt:lpstr>通信課程</vt:lpstr>
      <vt:lpstr>専門学校!Print_Area</vt:lpstr>
      <vt:lpstr>大学!Print_Area</vt:lpstr>
      <vt:lpstr>短期大学!Print_Area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2021-02-22T01:27:28Z</dcterms:modified>
</cp:coreProperties>
</file>